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e\Desktop\"/>
    </mc:Choice>
  </mc:AlternateContent>
  <xr:revisionPtr revIDLastSave="0" documentId="13_ncr:1_{379CE833-2D4D-4820-AC7B-1E82C9307C8E}" xr6:coauthVersionLast="47" xr6:coauthVersionMax="47" xr10:uidLastSave="{00000000-0000-0000-0000-000000000000}"/>
  <bookViews>
    <workbookView xWindow="-120" yWindow="-120" windowWidth="29040" windowHeight="15840" xr2:uid="{AC3BBC23-408C-45AE-9617-06507ACB8B32}"/>
  </bookViews>
  <sheets>
    <sheet name="simulation enchè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18" i="1"/>
  <c r="F19" i="1"/>
  <c r="F20" i="1"/>
  <c r="F21" i="1"/>
  <c r="F18" i="1"/>
  <c r="D19" i="1"/>
  <c r="I19" i="1" s="1"/>
  <c r="D20" i="1"/>
  <c r="I20" i="1" s="1"/>
  <c r="D21" i="1"/>
  <c r="I21" i="1" s="1"/>
  <c r="D18" i="1"/>
  <c r="I18" i="1" s="1"/>
  <c r="D5" i="1"/>
  <c r="I5" i="1" s="1"/>
  <c r="D6" i="1"/>
  <c r="I6" i="1" s="1"/>
  <c r="D7" i="1"/>
  <c r="I7" i="1" s="1"/>
  <c r="D4" i="1"/>
  <c r="I4" i="1" s="1"/>
  <c r="E7" i="1"/>
  <c r="G7" i="1" s="1"/>
  <c r="H7" i="1" s="1"/>
  <c r="E6" i="1"/>
  <c r="G6" i="1" s="1"/>
  <c r="H6" i="1" s="1"/>
  <c r="E5" i="1"/>
  <c r="G5" i="1" s="1"/>
  <c r="H5" i="1" s="1"/>
  <c r="E4" i="1"/>
  <c r="G4" i="1" s="1"/>
  <c r="H4" i="1" s="1"/>
  <c r="A24" i="1" l="1"/>
  <c r="E23" i="1"/>
  <c r="E24" i="1"/>
  <c r="E25" i="1" s="1"/>
  <c r="E9" i="1"/>
  <c r="K6" i="1"/>
  <c r="J6" i="1"/>
  <c r="L6" i="1" s="1"/>
  <c r="J5" i="1"/>
  <c r="K5" i="1"/>
  <c r="K7" i="1"/>
  <c r="J7" i="1"/>
  <c r="K4" i="1"/>
  <c r="J4" i="1"/>
  <c r="L4" i="1" s="1"/>
  <c r="E26" i="1" l="1"/>
  <c r="L7" i="1"/>
  <c r="L5" i="1"/>
  <c r="E10" i="1" l="1"/>
  <c r="E12" i="1" l="1"/>
  <c r="E11" i="1"/>
</calcChain>
</file>

<file path=xl/sharedStrings.xml><?xml version="1.0" encoding="utf-8"?>
<sst xmlns="http://schemas.openxmlformats.org/spreadsheetml/2006/main" count="38" uniqueCount="26">
  <si>
    <t>Q1</t>
  </si>
  <si>
    <t>Q2</t>
  </si>
  <si>
    <t>Q3</t>
  </si>
  <si>
    <t>Q4</t>
  </si>
  <si>
    <t>Prix de marché</t>
  </si>
  <si>
    <t>différence: Prix de marché - prime de marché</t>
  </si>
  <si>
    <t>Revenus de la vente au prix de marché</t>
  </si>
  <si>
    <t>Différence positive minorée de 10% en hiver</t>
  </si>
  <si>
    <t>Rétribution versée</t>
  </si>
  <si>
    <t>Rétribution remboursée</t>
  </si>
  <si>
    <t>Revenus + Rétribution</t>
  </si>
  <si>
    <t>Prime de marché flottant</t>
  </si>
  <si>
    <t>production</t>
  </si>
  <si>
    <t>Production annuelle</t>
  </si>
  <si>
    <t>Revenu total annuel</t>
  </si>
  <si>
    <t>Enchère pour la prime de marché flottant</t>
  </si>
  <si>
    <t>Trimestre</t>
  </si>
  <si>
    <t>Enchère pour la rétribution unique élevée</t>
  </si>
  <si>
    <t>Productible trimestriel</t>
  </si>
  <si>
    <t>Coût d'investissement</t>
  </si>
  <si>
    <t>Prix moyen par kWh vendu</t>
  </si>
  <si>
    <t>Montant total investi</t>
  </si>
  <si>
    <t>Montant de rétribution unique</t>
  </si>
  <si>
    <t>Investissement net à amortir</t>
  </si>
  <si>
    <t>Puissance installée (&gt;150kWc)</t>
  </si>
  <si>
    <t>Annuités d'amortissement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</si>
</sst>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&quot; CHF/kWh&quot;"/>
    <numFmt numFmtId="165" formatCode="#,##0&quot;  kWh&quot;"/>
    <numFmt numFmtId="166" formatCode="#,##0&quot; CHF&quot;"/>
    <numFmt numFmtId="167" formatCode="0&quot; CHF/kWc&quot;"/>
    <numFmt numFmtId="168" formatCode="0.00&quot; kWc&quot;"/>
    <numFmt numFmtId="169" formatCode="0&quot; kWh/kWc&quot;"/>
    <numFmt numFmtId="170" formatCode="0.0000"/>
    <numFmt numFmtId="171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6" fontId="0" fillId="0" borderId="6" xfId="0" applyNumberFormat="1" applyBorder="1"/>
    <xf numFmtId="0" fontId="0" fillId="0" borderId="6" xfId="0" applyBorder="1"/>
    <xf numFmtId="166" fontId="1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0" fontId="1" fillId="0" borderId="8" xfId="0" applyNumberFormat="1" applyFont="1" applyBorder="1"/>
    <xf numFmtId="170" fontId="1" fillId="0" borderId="0" xfId="0" applyNumberFormat="1" applyFont="1"/>
    <xf numFmtId="171" fontId="1" fillId="0" borderId="0" xfId="0" applyNumberFormat="1" applyFont="1"/>
    <xf numFmtId="0" fontId="0" fillId="0" borderId="3" xfId="0" applyBorder="1"/>
    <xf numFmtId="0" fontId="0" fillId="0" borderId="4" xfId="0" applyBorder="1"/>
    <xf numFmtId="168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9" fontId="0" fillId="2" borderId="10" xfId="0" applyNumberFormat="1" applyFill="1" applyBorder="1" applyProtection="1">
      <protection locked="0"/>
    </xf>
    <xf numFmtId="169" fontId="0" fillId="2" borderId="11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B08E-53B2-4351-8E99-7CA2EA1EE54F}">
  <dimension ref="A1:L26"/>
  <sheetViews>
    <sheetView tabSelected="1" workbookViewId="0">
      <selection activeCell="A2" sqref="A2"/>
    </sheetView>
  </sheetViews>
  <sheetFormatPr baseColWidth="10" defaultRowHeight="15" x14ac:dyDescent="0.25"/>
  <cols>
    <col min="1" max="1" width="15.85546875" customWidth="1"/>
    <col min="3" max="3" width="11.85546875" style="4" customWidth="1"/>
    <col min="4" max="12" width="16.7109375" customWidth="1"/>
    <col min="14" max="14" width="20" customWidth="1"/>
  </cols>
  <sheetData>
    <row r="1" spans="1:12" x14ac:dyDescent="0.25">
      <c r="A1" t="s">
        <v>24</v>
      </c>
      <c r="E1" s="3" t="s">
        <v>15</v>
      </c>
      <c r="F1" s="24">
        <v>0.09</v>
      </c>
    </row>
    <row r="2" spans="1:12" x14ac:dyDescent="0.25">
      <c r="A2" s="23">
        <v>400</v>
      </c>
    </row>
    <row r="3" spans="1:12" s="1" customFormat="1" ht="45" x14ac:dyDescent="0.25">
      <c r="A3" s="1" t="s">
        <v>18</v>
      </c>
      <c r="C3" s="5" t="s">
        <v>16</v>
      </c>
      <c r="D3" s="6" t="s">
        <v>12</v>
      </c>
      <c r="E3" s="6" t="s">
        <v>11</v>
      </c>
      <c r="F3" s="6" t="s">
        <v>4</v>
      </c>
      <c r="G3" s="6" t="s">
        <v>5</v>
      </c>
      <c r="H3" s="6" t="s">
        <v>7</v>
      </c>
      <c r="I3" s="6" t="s">
        <v>6</v>
      </c>
      <c r="J3" s="6" t="s">
        <v>8</v>
      </c>
      <c r="K3" s="6" t="s">
        <v>9</v>
      </c>
      <c r="L3" s="7" t="s">
        <v>10</v>
      </c>
    </row>
    <row r="4" spans="1:12" x14ac:dyDescent="0.25">
      <c r="A4" s="25">
        <v>180</v>
      </c>
      <c r="C4" s="8" t="s">
        <v>0</v>
      </c>
      <c r="D4" s="9">
        <f>$A$2*A4</f>
        <v>72000</v>
      </c>
      <c r="E4" s="10">
        <f>F1</f>
        <v>0.09</v>
      </c>
      <c r="F4" s="28">
        <v>6.4056666666666665E-2</v>
      </c>
      <c r="G4" s="10">
        <f>F4-E4</f>
        <v>-2.5943333333333332E-2</v>
      </c>
      <c r="H4" s="10">
        <f>IF(G4&gt;0,G4*0.9,G4)</f>
        <v>-2.5943333333333332E-2</v>
      </c>
      <c r="I4" s="2">
        <f>D4*F4</f>
        <v>4612.08</v>
      </c>
      <c r="J4" s="2">
        <f>IF(H4&lt;0,-H4*D4,0)</f>
        <v>1867.9199999999998</v>
      </c>
      <c r="K4" s="2">
        <f>IF(H4&gt;0,-H4*D4,0)</f>
        <v>0</v>
      </c>
      <c r="L4" s="11">
        <f>SUM(I4:K4)</f>
        <v>6480</v>
      </c>
    </row>
    <row r="5" spans="1:12" x14ac:dyDescent="0.25">
      <c r="A5" s="26">
        <v>400</v>
      </c>
      <c r="C5" s="8" t="s">
        <v>1</v>
      </c>
      <c r="D5" s="9">
        <f t="shared" ref="D5:D7" si="0">$A$2*A5</f>
        <v>160000</v>
      </c>
      <c r="E5" s="10">
        <f>F1</f>
        <v>0.09</v>
      </c>
      <c r="F5" s="29">
        <v>3.5153333333333335E-2</v>
      </c>
      <c r="G5" s="10">
        <f t="shared" ref="G5:G7" si="1">F5-E5</f>
        <v>-5.4846666666666662E-2</v>
      </c>
      <c r="H5" s="10">
        <f>G5*1</f>
        <v>-5.4846666666666662E-2</v>
      </c>
      <c r="I5" s="2">
        <f t="shared" ref="I5:I7" si="2">D5*F5</f>
        <v>5624.5333333333338</v>
      </c>
      <c r="J5" s="2">
        <f t="shared" ref="J5:J7" si="3">IF(H5&lt;0,-H5*D5,0)</f>
        <v>8775.4666666666653</v>
      </c>
      <c r="K5" s="2">
        <f t="shared" ref="K5:K7" si="4">IF(H5&gt;0,-H5*D5,0)</f>
        <v>0</v>
      </c>
      <c r="L5" s="11">
        <f t="shared" ref="L5:L7" si="5">SUM(I5:K5)</f>
        <v>14400</v>
      </c>
    </row>
    <row r="6" spans="1:12" x14ac:dyDescent="0.25">
      <c r="A6" s="26">
        <v>380</v>
      </c>
      <c r="C6" s="8" t="s">
        <v>2</v>
      </c>
      <c r="D6" s="9">
        <f t="shared" si="0"/>
        <v>152000</v>
      </c>
      <c r="E6" s="10">
        <f>F1</f>
        <v>0.09</v>
      </c>
      <c r="F6" s="29">
        <v>3.808333333333333E-2</v>
      </c>
      <c r="G6" s="10">
        <f t="shared" si="1"/>
        <v>-5.1916666666666667E-2</v>
      </c>
      <c r="H6" s="10">
        <f>G6*1</f>
        <v>-5.1916666666666667E-2</v>
      </c>
      <c r="I6" s="2">
        <f t="shared" si="2"/>
        <v>5788.6666666666661</v>
      </c>
      <c r="J6" s="2">
        <f t="shared" si="3"/>
        <v>7891.333333333333</v>
      </c>
      <c r="K6" s="2">
        <f t="shared" si="4"/>
        <v>0</v>
      </c>
      <c r="L6" s="11">
        <f t="shared" si="5"/>
        <v>13680</v>
      </c>
    </row>
    <row r="7" spans="1:12" x14ac:dyDescent="0.25">
      <c r="A7" s="27">
        <v>130</v>
      </c>
      <c r="C7" s="8" t="s">
        <v>3</v>
      </c>
      <c r="D7" s="9">
        <f t="shared" si="0"/>
        <v>52000</v>
      </c>
      <c r="E7" s="10">
        <f>F1</f>
        <v>0.09</v>
      </c>
      <c r="F7" s="30">
        <v>9.7720000000000015E-2</v>
      </c>
      <c r="G7" s="10">
        <f t="shared" si="1"/>
        <v>7.7200000000000185E-3</v>
      </c>
      <c r="H7" s="10">
        <f>IF(G7&gt;0,G7*0.9,G7)</f>
        <v>6.9480000000000167E-3</v>
      </c>
      <c r="I7" s="2">
        <f t="shared" si="2"/>
        <v>5081.4400000000005</v>
      </c>
      <c r="J7" s="2">
        <f t="shared" si="3"/>
        <v>0</v>
      </c>
      <c r="K7" s="2">
        <f t="shared" si="4"/>
        <v>-361.29600000000084</v>
      </c>
      <c r="L7" s="11">
        <f t="shared" si="5"/>
        <v>4720.1439999999993</v>
      </c>
    </row>
    <row r="8" spans="1:12" x14ac:dyDescent="0.25">
      <c r="C8" s="8"/>
      <c r="L8" s="12"/>
    </row>
    <row r="9" spans="1:12" x14ac:dyDescent="0.25">
      <c r="C9" s="8"/>
      <c r="D9" s="3" t="s">
        <v>13</v>
      </c>
      <c r="E9" s="9">
        <f>SUM(D4:D7)</f>
        <v>436000</v>
      </c>
      <c r="L9" s="12"/>
    </row>
    <row r="10" spans="1:12" x14ac:dyDescent="0.25">
      <c r="C10" s="8"/>
      <c r="D10" s="3" t="s">
        <v>14</v>
      </c>
      <c r="E10" s="13">
        <f>SUM(L4:L7)</f>
        <v>39280.144</v>
      </c>
      <c r="L10" s="12"/>
    </row>
    <row r="11" spans="1:12" x14ac:dyDescent="0.25">
      <c r="C11" s="8"/>
      <c r="D11" s="3" t="s">
        <v>25</v>
      </c>
      <c r="E11" s="20">
        <f>A18/E10</f>
        <v>13.238240674474106</v>
      </c>
      <c r="L11" s="12"/>
    </row>
    <row r="12" spans="1:12" x14ac:dyDescent="0.25">
      <c r="C12" s="14"/>
      <c r="D12" s="15" t="s">
        <v>20</v>
      </c>
      <c r="E12" s="18">
        <f>E10/E9</f>
        <v>9.0092073394495417E-2</v>
      </c>
      <c r="F12" s="16"/>
      <c r="G12" s="16"/>
      <c r="H12" s="16"/>
      <c r="I12" s="16"/>
      <c r="J12" s="16"/>
      <c r="K12" s="16"/>
      <c r="L12" s="17"/>
    </row>
    <row r="13" spans="1:12" x14ac:dyDescent="0.25">
      <c r="D13" s="3"/>
      <c r="E13" s="19"/>
    </row>
    <row r="14" spans="1:12" x14ac:dyDescent="0.25">
      <c r="A14" t="s">
        <v>19</v>
      </c>
    </row>
    <row r="15" spans="1:12" x14ac:dyDescent="0.25">
      <c r="A15" s="31">
        <v>1300</v>
      </c>
      <c r="E15" s="3" t="s">
        <v>17</v>
      </c>
      <c r="F15" s="31">
        <v>600</v>
      </c>
    </row>
    <row r="17" spans="1:12" ht="45" x14ac:dyDescent="0.25">
      <c r="A17" t="s">
        <v>21</v>
      </c>
      <c r="C17" s="5" t="s">
        <v>16</v>
      </c>
      <c r="D17" s="6" t="s">
        <v>12</v>
      </c>
      <c r="E17" s="21"/>
      <c r="F17" s="6" t="s">
        <v>4</v>
      </c>
      <c r="G17" s="21"/>
      <c r="H17" s="21"/>
      <c r="I17" s="6" t="s">
        <v>6</v>
      </c>
      <c r="J17" s="21"/>
      <c r="K17" s="21"/>
      <c r="L17" s="22"/>
    </row>
    <row r="18" spans="1:12" x14ac:dyDescent="0.25">
      <c r="A18" s="2">
        <f>A2*A15</f>
        <v>520000</v>
      </c>
      <c r="C18" s="8" t="s">
        <v>0</v>
      </c>
      <c r="D18" s="9">
        <f>$A$2*A4</f>
        <v>72000</v>
      </c>
      <c r="F18" s="10">
        <f>F4</f>
        <v>6.4056666666666665E-2</v>
      </c>
      <c r="I18" s="2">
        <f>D18*F18</f>
        <v>4612.08</v>
      </c>
      <c r="L18" s="12"/>
    </row>
    <row r="19" spans="1:12" x14ac:dyDescent="0.25">
      <c r="C19" s="8" t="s">
        <v>1</v>
      </c>
      <c r="D19" s="9">
        <f t="shared" ref="D19:D21" si="6">$A$2*A5</f>
        <v>160000</v>
      </c>
      <c r="F19" s="10">
        <f>F5</f>
        <v>3.5153333333333335E-2</v>
      </c>
      <c r="I19" s="2">
        <f t="shared" ref="I19:I21" si="7">D19*F19</f>
        <v>5624.5333333333338</v>
      </c>
      <c r="L19" s="12"/>
    </row>
    <row r="20" spans="1:12" x14ac:dyDescent="0.25">
      <c r="A20" t="s">
        <v>22</v>
      </c>
      <c r="C20" s="8" t="s">
        <v>2</v>
      </c>
      <c r="D20" s="9">
        <f t="shared" si="6"/>
        <v>152000</v>
      </c>
      <c r="F20" s="10">
        <f>F6</f>
        <v>3.808333333333333E-2</v>
      </c>
      <c r="I20" s="2">
        <f t="shared" si="7"/>
        <v>5788.6666666666661</v>
      </c>
      <c r="L20" s="12"/>
    </row>
    <row r="21" spans="1:12" x14ac:dyDescent="0.25">
      <c r="A21" s="2">
        <f>A2*F15</f>
        <v>240000</v>
      </c>
      <c r="C21" s="8" t="s">
        <v>3</v>
      </c>
      <c r="D21" s="9">
        <f t="shared" si="6"/>
        <v>52000</v>
      </c>
      <c r="F21" s="10">
        <f>F7</f>
        <v>9.7720000000000015E-2</v>
      </c>
      <c r="I21" s="2">
        <f t="shared" si="7"/>
        <v>5081.4400000000005</v>
      </c>
      <c r="L21" s="12"/>
    </row>
    <row r="22" spans="1:12" x14ac:dyDescent="0.25">
      <c r="C22" s="8"/>
      <c r="L22" s="12"/>
    </row>
    <row r="23" spans="1:12" x14ac:dyDescent="0.25">
      <c r="A23" t="s">
        <v>23</v>
      </c>
      <c r="C23" s="8"/>
      <c r="D23" s="3" t="s">
        <v>13</v>
      </c>
      <c r="E23" s="9">
        <f>SUM(D18:D21)</f>
        <v>436000</v>
      </c>
      <c r="L23" s="12"/>
    </row>
    <row r="24" spans="1:12" x14ac:dyDescent="0.25">
      <c r="A24" s="2">
        <f>A18-A21</f>
        <v>280000</v>
      </c>
      <c r="C24" s="8"/>
      <c r="D24" s="3" t="s">
        <v>14</v>
      </c>
      <c r="E24" s="13">
        <f>SUM(I18:I21)</f>
        <v>21106.720000000001</v>
      </c>
      <c r="L24" s="12"/>
    </row>
    <row r="25" spans="1:12" x14ac:dyDescent="0.25">
      <c r="C25" s="8"/>
      <c r="D25" s="3" t="s">
        <v>25</v>
      </c>
      <c r="E25" s="20">
        <f>A24/E24</f>
        <v>13.265917205515589</v>
      </c>
      <c r="L25" s="12"/>
    </row>
    <row r="26" spans="1:12" x14ac:dyDescent="0.25">
      <c r="C26" s="14"/>
      <c r="D26" s="15" t="s">
        <v>20</v>
      </c>
      <c r="E26" s="18">
        <f>E24/E23</f>
        <v>4.8409908256880733E-2</v>
      </c>
      <c r="F26" s="16"/>
      <c r="G26" s="16"/>
      <c r="H26" s="16"/>
      <c r="I26" s="16"/>
      <c r="J26" s="16"/>
      <c r="K26" s="16"/>
      <c r="L26" s="1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enchères</vt:lpstr>
    </vt:vector>
  </TitlesOfParts>
  <Company>Solar Systeme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Simulation selon enchères Pronovo</dc:title>
  <dc:subject>Calculer le retour sur investissement PV</dc:subject>
  <dc:creator>Stéphane Belliot</dc:creator>
  <cp:keywords>Prime de marché flottant; Rétribution unique élevée</cp:keywords>
  <dc:description>support tel +41774167620</dc:description>
  <cp:lastModifiedBy>Stéphane Belliot</cp:lastModifiedBy>
  <cp:revision>1</cp:revision>
  <dcterms:created xsi:type="dcterms:W3CDTF">2025-04-12T10:59:10Z</dcterms:created>
  <dcterms:modified xsi:type="dcterms:W3CDTF">2025-04-13T09:01:05Z</dcterms:modified>
  <cp:category>Outil de simulation économique</cp:category>
  <cp:version>V1</cp:version>
</cp:coreProperties>
</file>